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bbutzlavi-my.sharepoint.com/personal/doron_lavi_co_il/Documents/מסמכים של דורון/הפרטת מזון/2020/"/>
    </mc:Choice>
  </mc:AlternateContent>
  <xr:revisionPtr revIDLastSave="369" documentId="114_{9EAB1287-9DEA-4D4E-8630-016BC000E21E}" xr6:coauthVersionLast="46" xr6:coauthVersionMax="46" xr10:uidLastSave="{C2D09EB8-570A-413F-B7DD-F0C168CFA023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G18" i="1"/>
  <c r="H18" i="1" s="1"/>
  <c r="M18" i="1" s="1"/>
  <c r="M10" i="1" l="1"/>
  <c r="I2" i="1" s="1"/>
  <c r="D4" i="1" l="1"/>
  <c r="E15" i="1"/>
  <c r="E14" i="1"/>
  <c r="D15" i="1" l="1"/>
  <c r="D14" i="1"/>
  <c r="G14" i="1" l="1"/>
  <c r="G15" i="1"/>
  <c r="G19" i="1"/>
  <c r="G20" i="1"/>
  <c r="G21" i="1"/>
  <c r="D6" i="1"/>
  <c r="I11" i="1"/>
  <c r="E17" i="1"/>
  <c r="G17" i="1" s="1"/>
  <c r="J16" i="1" l="1"/>
  <c r="G22" i="1"/>
  <c r="L22" i="1"/>
  <c r="I8" i="1" l="1"/>
  <c r="H19" i="1" s="1"/>
  <c r="M19" i="1" s="1"/>
  <c r="J22" i="1"/>
  <c r="M16" i="1"/>
  <c r="H14" i="1" l="1"/>
  <c r="M14" i="1" s="1"/>
  <c r="H20" i="1"/>
  <c r="M20" i="1" s="1"/>
  <c r="H21" i="1"/>
  <c r="M21" i="1" s="1"/>
  <c r="I9" i="1"/>
  <c r="I15" i="1" s="1"/>
  <c r="H17" i="1"/>
  <c r="M17" i="1" s="1"/>
  <c r="H15" i="1"/>
  <c r="M15" i="1" s="1"/>
  <c r="K16" i="1" l="1"/>
  <c r="K22" i="1" s="1"/>
  <c r="I14" i="1"/>
  <c r="I22" i="1" s="1"/>
  <c r="M22" i="1"/>
  <c r="H22" i="1"/>
  <c r="M23" i="1" l="1"/>
</calcChain>
</file>

<file path=xl/sharedStrings.xml><?xml version="1.0" encoding="utf-8"?>
<sst xmlns="http://schemas.openxmlformats.org/spreadsheetml/2006/main" count="49" uniqueCount="46">
  <si>
    <t>יום כלכלה</t>
  </si>
  <si>
    <t>ערך נקודת אירוח ילדים</t>
  </si>
  <si>
    <t>סוג</t>
  </si>
  <si>
    <t>בסיס</t>
  </si>
  <si>
    <t>תוספת אירוח בסיסית</t>
  </si>
  <si>
    <t>סה"כ נקודות</t>
  </si>
  <si>
    <t>ימי אירוח בסיס</t>
  </si>
  <si>
    <t>תוספת אירוח ילדים</t>
  </si>
  <si>
    <t>ימי אירוח ילדים</t>
  </si>
  <si>
    <t>סה"כ</t>
  </si>
  <si>
    <t>אב</t>
  </si>
  <si>
    <t>אם</t>
  </si>
  <si>
    <t xml:space="preserve">הפחתת 10% לטובת תקציב אירוח – המחולק על בסיס דיפרנציאלי  </t>
  </si>
  <si>
    <t>הפחתת סכום קבוע המחולק שווה לכל בית אב</t>
  </si>
  <si>
    <t>בתי אב בלביא</t>
  </si>
  <si>
    <t>מקור להפרטה לאחר הפחתת 10% לאירוח + תוספת אחידה</t>
  </si>
  <si>
    <t>ערך נקודת בסיס</t>
  </si>
  <si>
    <t>גיל ההורים בשנים</t>
  </si>
  <si>
    <t>מספר ילדים שאינם מתגוררים בבית</t>
  </si>
  <si>
    <t>סה"כ שנתי למשפחה</t>
  </si>
  <si>
    <t>סה"כ חודשי למשפחה</t>
  </si>
  <si>
    <t>מספר ילדים עד גיל גן</t>
  </si>
  <si>
    <t>מספר ילדים בכיתות א' - ד'</t>
  </si>
  <si>
    <t>מספר ילדים בכיתות ה' - תיכון</t>
  </si>
  <si>
    <t>מספר חיילים \ יג' \ שרות לאומי</t>
  </si>
  <si>
    <t>רכיב קבוע למשפחה</t>
  </si>
  <si>
    <t>מקור ההפרטה</t>
  </si>
  <si>
    <t>סך נקודות ארוח ילדים בלביא</t>
  </si>
  <si>
    <t>סך נקודות בסיס בלביא</t>
  </si>
  <si>
    <t>יש למלא נתונים רק בתאים המסומנים בצהוב</t>
  </si>
  <si>
    <t>שנת לידה</t>
  </si>
  <si>
    <t>הצעה ישנה</t>
  </si>
  <si>
    <t>הצעה חדשה</t>
  </si>
  <si>
    <t>כמות בתי אב בלביא</t>
  </si>
  <si>
    <t>7 ילדים בבית ומעלה</t>
  </si>
  <si>
    <t>6 ילדים בבית</t>
  </si>
  <si>
    <t>5 ילדים בבית</t>
  </si>
  <si>
    <t>4 ילדים בבית</t>
  </si>
  <si>
    <t>3 ילדים בבית</t>
  </si>
  <si>
    <t>2 ילדים בבית</t>
  </si>
  <si>
    <t>1 ילדים בבית</t>
  </si>
  <si>
    <t>0 ילדים בבית</t>
  </si>
  <si>
    <t>3 ילדים ומעלה מגיל תיכון ומטה</t>
  </si>
  <si>
    <t>1-2 ילדים מגיל תיכון ומטה</t>
  </si>
  <si>
    <t>0 ילדים מגיל תיכון ומטה</t>
  </si>
  <si>
    <t>מספר ילדים בפנימיה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</si>
</sst>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₪&quot;\ #,##0"/>
    <numFmt numFmtId="165" formatCode="&quot;₪&quot;\ #,##0.0"/>
    <numFmt numFmtId="166" formatCode="0.0"/>
    <numFmt numFmtId="167" formatCode="&quot;₪&quot;\ #,##0.00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3" fillId="0" borderId="1" xfId="0" applyNumberFormat="1" applyFont="1" applyBorder="1"/>
    <xf numFmtId="9" fontId="2" fillId="0" borderId="0" xfId="1" applyFont="1"/>
    <xf numFmtId="1" fontId="2" fillId="0" borderId="0" xfId="1" applyNumberFormat="1" applyFont="1"/>
    <xf numFmtId="0" fontId="3" fillId="2" borderId="1" xfId="0" applyFont="1" applyFill="1" applyBorder="1" applyAlignment="1" applyProtection="1">
      <alignment horizontal="center" readingOrder="2"/>
      <protection locked="0"/>
    </xf>
    <xf numFmtId="1" fontId="3" fillId="0" borderId="1" xfId="0" applyNumberFormat="1" applyFont="1" applyFill="1" applyBorder="1" applyAlignment="1">
      <alignment horizontal="center" readingOrder="2"/>
    </xf>
    <xf numFmtId="2" fontId="3" fillId="0" borderId="1" xfId="0" applyNumberFormat="1" applyFont="1" applyBorder="1"/>
    <xf numFmtId="166" fontId="3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Fill="1" applyBorder="1" applyAlignment="1">
      <alignment horizontal="center" readingOrder="2"/>
    </xf>
    <xf numFmtId="1" fontId="3" fillId="0" borderId="1" xfId="0" applyNumberFormat="1" applyFont="1" applyBorder="1"/>
    <xf numFmtId="0" fontId="3" fillId="3" borderId="1" xfId="0" applyFont="1" applyFill="1" applyBorder="1" applyAlignment="1">
      <alignment horizontal="center" readingOrder="2"/>
    </xf>
    <xf numFmtId="2" fontId="3" fillId="3" borderId="1" xfId="0" applyNumberFormat="1" applyFont="1" applyFill="1" applyBorder="1"/>
    <xf numFmtId="164" fontId="3" fillId="3" borderId="1" xfId="0" applyNumberFormat="1" applyFont="1" applyFill="1" applyBorder="1"/>
    <xf numFmtId="3" fontId="3" fillId="3" borderId="1" xfId="0" applyNumberFormat="1" applyFont="1" applyFill="1" applyBorder="1"/>
    <xf numFmtId="167" fontId="2" fillId="0" borderId="0" xfId="0" applyNumberFormat="1" applyFont="1"/>
    <xf numFmtId="14" fontId="2" fillId="0" borderId="0" xfId="0" applyNumberFormat="1" applyFont="1"/>
    <xf numFmtId="164" fontId="3" fillId="3" borderId="1" xfId="0" applyNumberFormat="1" applyFont="1" applyFill="1" applyBorder="1" applyAlignment="1">
      <alignment horizontal="center" readingOrder="2"/>
    </xf>
    <xf numFmtId="1" fontId="3" fillId="2" borderId="1" xfId="0" applyNumberFormat="1" applyFont="1" applyFill="1" applyBorder="1" applyAlignment="1" applyProtection="1">
      <alignment horizontal="center" readingOrder="2"/>
      <protection locked="0"/>
    </xf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10" xfId="0" applyNumberFormat="1" applyFont="1" applyBorder="1"/>
    <xf numFmtId="0" fontId="2" fillId="0" borderId="0" xfId="0" applyNumberFormat="1" applyFont="1"/>
    <xf numFmtId="0" fontId="2" fillId="0" borderId="5" xfId="0" applyFont="1" applyBorder="1" applyAlignment="1">
      <alignment readingOrder="2"/>
    </xf>
    <xf numFmtId="0" fontId="2" fillId="0" borderId="6" xfId="0" applyFont="1" applyBorder="1"/>
    <xf numFmtId="0" fontId="2" fillId="0" borderId="4" xfId="0" applyFont="1" applyBorder="1"/>
    <xf numFmtId="165" fontId="3" fillId="0" borderId="6" xfId="0" applyNumberFormat="1" applyFont="1" applyBorder="1"/>
    <xf numFmtId="3" fontId="2" fillId="0" borderId="6" xfId="0" applyNumberFormat="1" applyFont="1" applyBorder="1"/>
    <xf numFmtId="167" fontId="3" fillId="0" borderId="10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0" fontId="2" fillId="2" borderId="11" xfId="0" applyFont="1" applyFill="1" applyBorder="1"/>
    <xf numFmtId="0" fontId="3" fillId="0" borderId="2" xfId="0" applyFont="1" applyBorder="1" applyAlignment="1">
      <alignment horizontal="center" readingOrder="2"/>
    </xf>
    <xf numFmtId="0" fontId="3" fillId="0" borderId="3" xfId="0" applyFont="1" applyBorder="1" applyAlignment="1">
      <alignment horizontal="center" readingOrder="2"/>
    </xf>
    <xf numFmtId="9" fontId="3" fillId="0" borderId="3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 readingOrder="2"/>
    </xf>
    <xf numFmtId="0" fontId="3" fillId="3" borderId="5" xfId="0" applyFont="1" applyFill="1" applyBorder="1" applyAlignment="1">
      <alignment horizontal="center" readingOrder="2"/>
    </xf>
    <xf numFmtId="164" fontId="3" fillId="3" borderId="6" xfId="0" applyNumberFormat="1" applyFont="1" applyFill="1" applyBorder="1"/>
    <xf numFmtId="0" fontId="3" fillId="3" borderId="15" xfId="0" applyFont="1" applyFill="1" applyBorder="1" applyAlignment="1">
      <alignment horizontal="center" readingOrder="2"/>
    </xf>
    <xf numFmtId="0" fontId="3" fillId="3" borderId="16" xfId="0" applyFont="1" applyFill="1" applyBorder="1" applyAlignment="1">
      <alignment horizontal="center" readingOrder="2"/>
    </xf>
    <xf numFmtId="164" fontId="3" fillId="3" borderId="16" xfId="0" applyNumberFormat="1" applyFont="1" applyFill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2" fontId="3" fillId="0" borderId="16" xfId="0" applyNumberFormat="1" applyFont="1" applyBorder="1"/>
    <xf numFmtId="164" fontId="3" fillId="0" borderId="16" xfId="0" applyNumberFormat="1" applyFont="1" applyBorder="1"/>
    <xf numFmtId="164" fontId="3" fillId="3" borderId="10" xfId="0" applyNumberFormat="1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0" borderId="14" xfId="0" applyFont="1" applyBorder="1"/>
    <xf numFmtId="0" fontId="2" fillId="0" borderId="20" xfId="0" applyFont="1" applyBorder="1" applyAlignment="1">
      <alignment readingOrder="2"/>
    </xf>
    <xf numFmtId="0" fontId="2" fillId="0" borderId="2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2" fillId="0" borderId="5" xfId="0" applyFont="1" applyBorder="1" applyAlignment="1">
      <alignment horizontal="center" readingOrder="2"/>
    </xf>
    <xf numFmtId="0" fontId="2" fillId="0" borderId="1" xfId="0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2" fillId="0" borderId="8" xfId="0" applyFont="1" applyBorder="1" applyAlignment="1">
      <alignment horizontal="center" readingOrder="2"/>
    </xf>
    <xf numFmtId="0" fontId="2" fillId="0" borderId="9" xfId="0" applyFont="1" applyBorder="1" applyAlignment="1">
      <alignment horizontal="center" readingOrder="2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8"/>
  <sheetViews>
    <sheetView rightToLeft="1" tabSelected="1" workbookViewId="0">
      <selection activeCell="B14" sqref="B14"/>
    </sheetView>
  </sheetViews>
  <sheetFormatPr defaultRowHeight="15" x14ac:dyDescent="0.2"/>
  <cols>
    <col min="1" max="1" width="40.875" style="1" bestFit="1" customWidth="1"/>
    <col min="2" max="2" width="5.875" style="1" bestFit="1" customWidth="1"/>
    <col min="3" max="3" width="18.5" style="1" customWidth="1"/>
    <col min="4" max="4" width="14.625" style="1" bestFit="1" customWidth="1"/>
    <col min="5" max="5" width="5" style="1" bestFit="1" customWidth="1"/>
    <col min="6" max="6" width="16.875" style="1" bestFit="1" customWidth="1"/>
    <col min="7" max="7" width="10.5" style="1" bestFit="1" customWidth="1"/>
    <col min="8" max="8" width="9.25" style="1" bestFit="1" customWidth="1"/>
    <col min="9" max="9" width="12" style="1" bestFit="1" customWidth="1"/>
    <col min="10" max="10" width="15.375" style="1" bestFit="1" customWidth="1"/>
    <col min="11" max="12" width="16.375" style="1" bestFit="1" customWidth="1"/>
    <col min="13" max="13" width="16.125" style="1" bestFit="1" customWidth="1"/>
    <col min="14" max="14" width="9" style="1"/>
    <col min="15" max="15" width="13.5" style="1" hidden="1" customWidth="1"/>
    <col min="16" max="16" width="9.5" style="1" bestFit="1" customWidth="1"/>
    <col min="17" max="16384" width="9" style="1"/>
  </cols>
  <sheetData>
    <row r="1" spans="1:24" ht="15.75" thickBot="1" x14ac:dyDescent="0.25">
      <c r="A1" s="32" t="s">
        <v>29</v>
      </c>
      <c r="L1" s="48" t="s">
        <v>14</v>
      </c>
      <c r="M1" s="49" t="s">
        <v>33</v>
      </c>
    </row>
    <row r="2" spans="1:24" ht="15.75" thickBot="1" x14ac:dyDescent="0.25">
      <c r="F2" s="54" t="s">
        <v>14</v>
      </c>
      <c r="G2" s="55"/>
      <c r="H2" s="55"/>
      <c r="I2" s="50">
        <f>M10</f>
        <v>142</v>
      </c>
      <c r="J2" s="76"/>
      <c r="L2" s="24" t="s">
        <v>34</v>
      </c>
      <c r="M2" s="25">
        <v>2</v>
      </c>
    </row>
    <row r="3" spans="1:24" x14ac:dyDescent="0.2">
      <c r="A3" s="67" t="s">
        <v>26</v>
      </c>
      <c r="B3" s="68"/>
      <c r="C3" s="69"/>
      <c r="D3" s="20">
        <v>5220000</v>
      </c>
      <c r="F3" s="60" t="s">
        <v>42</v>
      </c>
      <c r="G3" s="61"/>
      <c r="H3" s="61"/>
      <c r="I3" s="20">
        <v>4000</v>
      </c>
      <c r="L3" s="24" t="s">
        <v>35</v>
      </c>
      <c r="M3" s="25">
        <v>3</v>
      </c>
    </row>
    <row r="4" spans="1:24" x14ac:dyDescent="0.2">
      <c r="A4" s="72" t="s">
        <v>12</v>
      </c>
      <c r="B4" s="73"/>
      <c r="C4" s="73"/>
      <c r="D4" s="30">
        <f>D3*10%</f>
        <v>522000</v>
      </c>
      <c r="F4" s="62" t="s">
        <v>43</v>
      </c>
      <c r="G4" s="63"/>
      <c r="H4" s="63"/>
      <c r="I4" s="21">
        <v>8000</v>
      </c>
      <c r="L4" s="24" t="s">
        <v>36</v>
      </c>
      <c r="M4" s="25">
        <v>11</v>
      </c>
      <c r="O4" s="3"/>
    </row>
    <row r="5" spans="1:24" ht="15.75" thickBot="1" x14ac:dyDescent="0.25">
      <c r="A5" s="72" t="s">
        <v>13</v>
      </c>
      <c r="B5" s="73"/>
      <c r="C5" s="73"/>
      <c r="D5" s="30">
        <v>974322</v>
      </c>
      <c r="F5" s="64" t="s">
        <v>44</v>
      </c>
      <c r="G5" s="65"/>
      <c r="H5" s="66"/>
      <c r="I5" s="22">
        <v>8000</v>
      </c>
      <c r="L5" s="24" t="s">
        <v>37</v>
      </c>
      <c r="M5" s="25">
        <v>16</v>
      </c>
      <c r="O5" s="3"/>
      <c r="P5" s="23"/>
    </row>
    <row r="6" spans="1:24" ht="15.75" thickBot="1" x14ac:dyDescent="0.25">
      <c r="A6" s="74" t="s">
        <v>15</v>
      </c>
      <c r="B6" s="75"/>
      <c r="C6" s="75"/>
      <c r="D6" s="31">
        <f>D3-D4-D5</f>
        <v>3723678</v>
      </c>
      <c r="L6" s="24" t="s">
        <v>38</v>
      </c>
      <c r="M6" s="25">
        <v>13</v>
      </c>
      <c r="O6" s="3"/>
    </row>
    <row r="7" spans="1:24" x14ac:dyDescent="0.2">
      <c r="F7" s="56" t="s">
        <v>28</v>
      </c>
      <c r="G7" s="57"/>
      <c r="H7" s="57"/>
      <c r="I7" s="26">
        <v>494</v>
      </c>
      <c r="L7" s="24" t="s">
        <v>39</v>
      </c>
      <c r="M7" s="25">
        <v>14</v>
      </c>
      <c r="O7" s="3"/>
    </row>
    <row r="8" spans="1:24" x14ac:dyDescent="0.2">
      <c r="F8" s="58" t="s">
        <v>16</v>
      </c>
      <c r="G8" s="59"/>
      <c r="H8" s="59"/>
      <c r="I8" s="21">
        <f>D6/I7</f>
        <v>7537.8097165991903</v>
      </c>
      <c r="L8" s="24" t="s">
        <v>40</v>
      </c>
      <c r="M8" s="25">
        <v>10</v>
      </c>
      <c r="O8" s="4">
        <v>0</v>
      </c>
    </row>
    <row r="9" spans="1:24" ht="15.75" thickBot="1" x14ac:dyDescent="0.25">
      <c r="F9" s="58" t="s">
        <v>0</v>
      </c>
      <c r="G9" s="59"/>
      <c r="H9" s="59"/>
      <c r="I9" s="27">
        <f>I8/365</f>
        <v>20.651533470134769</v>
      </c>
      <c r="L9" s="51" t="s">
        <v>41</v>
      </c>
      <c r="M9" s="52">
        <v>73</v>
      </c>
      <c r="O9" s="4">
        <v>1</v>
      </c>
    </row>
    <row r="10" spans="1:24" ht="15.75" thickBot="1" x14ac:dyDescent="0.25">
      <c r="F10" s="58" t="s">
        <v>27</v>
      </c>
      <c r="G10" s="59"/>
      <c r="H10" s="59"/>
      <c r="I10" s="28">
        <v>52617</v>
      </c>
      <c r="L10" s="53" t="s">
        <v>9</v>
      </c>
      <c r="M10" s="50">
        <f>SUM(M2:M9)</f>
        <v>142</v>
      </c>
    </row>
    <row r="11" spans="1:24" ht="15.75" thickBot="1" x14ac:dyDescent="0.25">
      <c r="F11" s="70" t="s">
        <v>1</v>
      </c>
      <c r="G11" s="71"/>
      <c r="H11" s="71"/>
      <c r="I11" s="29">
        <f>D4/I10</f>
        <v>9.9207480472090772</v>
      </c>
      <c r="O11" s="1">
        <v>0</v>
      </c>
      <c r="X11" s="1" t="s">
        <v>31</v>
      </c>
    </row>
    <row r="12" spans="1:24" ht="15.75" thickBot="1" x14ac:dyDescent="0.25">
      <c r="O12" s="1">
        <v>1</v>
      </c>
      <c r="X12" s="1" t="s">
        <v>32</v>
      </c>
    </row>
    <row r="13" spans="1:24" x14ac:dyDescent="0.2">
      <c r="A13" s="33" t="s">
        <v>2</v>
      </c>
      <c r="B13" s="34"/>
      <c r="C13" s="34" t="s">
        <v>30</v>
      </c>
      <c r="D13" s="34" t="s">
        <v>17</v>
      </c>
      <c r="E13" s="35" t="s">
        <v>3</v>
      </c>
      <c r="F13" s="36" t="s">
        <v>4</v>
      </c>
      <c r="G13" s="36" t="s">
        <v>5</v>
      </c>
      <c r="H13" s="36" t="s">
        <v>3</v>
      </c>
      <c r="I13" s="36" t="s">
        <v>6</v>
      </c>
      <c r="J13" s="36" t="s">
        <v>7</v>
      </c>
      <c r="K13" s="36" t="s">
        <v>8</v>
      </c>
      <c r="L13" s="36" t="s">
        <v>25</v>
      </c>
      <c r="M13" s="37" t="s">
        <v>9</v>
      </c>
      <c r="O13" s="1">
        <v>2</v>
      </c>
    </row>
    <row r="14" spans="1:24" x14ac:dyDescent="0.2">
      <c r="A14" s="38" t="s">
        <v>10</v>
      </c>
      <c r="B14" s="5">
        <v>1</v>
      </c>
      <c r="C14" s="19"/>
      <c r="D14" s="6">
        <f ca="1">(YEAR(TODAY())-C14)</f>
        <v>2021</v>
      </c>
      <c r="E14" s="7">
        <f>IF(B15=1,1,1.3)*B14</f>
        <v>1</v>
      </c>
      <c r="F14" s="8">
        <v>0.1</v>
      </c>
      <c r="G14" s="7">
        <f>B14*E14+F14</f>
        <v>1.1000000000000001</v>
      </c>
      <c r="H14" s="2">
        <f>G14*$I$8</f>
        <v>8291.5906882591098</v>
      </c>
      <c r="I14" s="9">
        <f>F14*$I$8/$I$9</f>
        <v>36.5</v>
      </c>
      <c r="J14" s="2"/>
      <c r="K14" s="9"/>
      <c r="L14" s="2">
        <f>IF(SUM(B18:B21)&gt;2,I3,I4)</f>
        <v>8000</v>
      </c>
      <c r="M14" s="21">
        <f>H14+L14</f>
        <v>16291.59068825911</v>
      </c>
      <c r="O14" s="1">
        <v>3</v>
      </c>
    </row>
    <row r="15" spans="1:24" x14ac:dyDescent="0.2">
      <c r="A15" s="38" t="s">
        <v>11</v>
      </c>
      <c r="B15" s="5">
        <v>1</v>
      </c>
      <c r="C15" s="19"/>
      <c r="D15" s="6">
        <f ca="1">(YEAR(TODAY())-C15)</f>
        <v>2021</v>
      </c>
      <c r="E15" s="7">
        <f>IF(B14=1,1,1.3)*B15</f>
        <v>1</v>
      </c>
      <c r="F15" s="8">
        <v>0.1</v>
      </c>
      <c r="G15" s="7">
        <f>B15*E15+F15</f>
        <v>1.1000000000000001</v>
      </c>
      <c r="H15" s="2">
        <f>G15*$I$8</f>
        <v>8291.5906882591098</v>
      </c>
      <c r="I15" s="9">
        <f>F15*$I$8/$I$9</f>
        <v>36.5</v>
      </c>
      <c r="J15" s="2"/>
      <c r="K15" s="9"/>
      <c r="L15" s="9"/>
      <c r="M15" s="21">
        <f>H15</f>
        <v>8291.5906882591098</v>
      </c>
      <c r="O15" s="1">
        <v>4</v>
      </c>
    </row>
    <row r="16" spans="1:24" x14ac:dyDescent="0.2">
      <c r="A16" s="38" t="s">
        <v>18</v>
      </c>
      <c r="B16" s="5">
        <v>0</v>
      </c>
      <c r="C16" s="10"/>
      <c r="D16" s="10"/>
      <c r="E16" s="11"/>
      <c r="F16" s="8"/>
      <c r="G16" s="7"/>
      <c r="H16" s="2"/>
      <c r="I16" s="9"/>
      <c r="J16" s="2">
        <f ca="1">(IF(D14&gt;70,70,D14)+IF(D15&gt;70,70,D15))*B16*$I$11</f>
        <v>0</v>
      </c>
      <c r="K16" s="9">
        <f ca="1">J16/I9</f>
        <v>0</v>
      </c>
      <c r="L16" s="9"/>
      <c r="M16" s="21">
        <f ca="1">J16</f>
        <v>0</v>
      </c>
      <c r="O16" s="1">
        <v>5</v>
      </c>
    </row>
    <row r="17" spans="1:15" x14ac:dyDescent="0.2">
      <c r="A17" s="38" t="s">
        <v>24</v>
      </c>
      <c r="B17" s="5">
        <v>0</v>
      </c>
      <c r="C17" s="10"/>
      <c r="D17" s="10"/>
      <c r="E17" s="7">
        <f>1/3</f>
        <v>0.33333333333333331</v>
      </c>
      <c r="F17" s="11"/>
      <c r="G17" s="7">
        <f>B17*E17</f>
        <v>0</v>
      </c>
      <c r="H17" s="2">
        <f>G17*$I$8</f>
        <v>0</v>
      </c>
      <c r="I17" s="2"/>
      <c r="J17" s="2"/>
      <c r="K17" s="2"/>
      <c r="L17" s="2"/>
      <c r="M17" s="21">
        <f t="shared" ref="M17:M21" si="0">H17+J17</f>
        <v>0</v>
      </c>
      <c r="O17" s="1">
        <v>6</v>
      </c>
    </row>
    <row r="18" spans="1:15" x14ac:dyDescent="0.2">
      <c r="A18" s="38" t="s">
        <v>45</v>
      </c>
      <c r="B18" s="5">
        <v>0</v>
      </c>
      <c r="C18" s="10"/>
      <c r="D18" s="10"/>
      <c r="E18" s="7">
        <v>0.4</v>
      </c>
      <c r="F18" s="11"/>
      <c r="G18" s="7">
        <f>B18*E18</f>
        <v>0</v>
      </c>
      <c r="H18" s="2">
        <f>G18*$I$8</f>
        <v>0</v>
      </c>
      <c r="I18" s="2"/>
      <c r="J18" s="2"/>
      <c r="K18" s="2"/>
      <c r="L18" s="2"/>
      <c r="M18" s="21">
        <f t="shared" si="0"/>
        <v>0</v>
      </c>
    </row>
    <row r="19" spans="1:15" x14ac:dyDescent="0.2">
      <c r="A19" s="38" t="s">
        <v>23</v>
      </c>
      <c r="B19" s="5">
        <v>0</v>
      </c>
      <c r="C19" s="10"/>
      <c r="D19" s="10"/>
      <c r="E19" s="8">
        <v>1</v>
      </c>
      <c r="F19" s="11"/>
      <c r="G19" s="7">
        <f>B19*E19</f>
        <v>0</v>
      </c>
      <c r="H19" s="2">
        <f>G19*$I$8</f>
        <v>0</v>
      </c>
      <c r="I19" s="2"/>
      <c r="J19" s="2"/>
      <c r="K19" s="2"/>
      <c r="L19" s="2"/>
      <c r="M19" s="21">
        <f t="shared" si="0"/>
        <v>0</v>
      </c>
      <c r="O19" s="1">
        <v>7</v>
      </c>
    </row>
    <row r="20" spans="1:15" x14ac:dyDescent="0.2">
      <c r="A20" s="38" t="s">
        <v>22</v>
      </c>
      <c r="B20" s="5">
        <v>0</v>
      </c>
      <c r="C20" s="10"/>
      <c r="D20" s="10"/>
      <c r="E20" s="8">
        <v>0.8</v>
      </c>
      <c r="F20" s="11"/>
      <c r="G20" s="7">
        <f>B20*E20</f>
        <v>0</v>
      </c>
      <c r="H20" s="2">
        <f>G20*$I$8</f>
        <v>0</v>
      </c>
      <c r="I20" s="2"/>
      <c r="J20" s="2"/>
      <c r="K20" s="2"/>
      <c r="L20" s="2"/>
      <c r="M20" s="21">
        <f t="shared" si="0"/>
        <v>0</v>
      </c>
      <c r="O20" s="1">
        <v>8</v>
      </c>
    </row>
    <row r="21" spans="1:15" x14ac:dyDescent="0.2">
      <c r="A21" s="38" t="s">
        <v>21</v>
      </c>
      <c r="B21" s="5">
        <v>0</v>
      </c>
      <c r="C21" s="10"/>
      <c r="D21" s="10"/>
      <c r="E21" s="8">
        <v>0.5</v>
      </c>
      <c r="F21" s="11"/>
      <c r="G21" s="7">
        <f>B21*E21</f>
        <v>0</v>
      </c>
      <c r="H21" s="2">
        <f>G21*$I$8</f>
        <v>0</v>
      </c>
      <c r="I21" s="2"/>
      <c r="J21" s="2"/>
      <c r="K21" s="2"/>
      <c r="L21" s="2"/>
      <c r="M21" s="21">
        <f t="shared" si="0"/>
        <v>0</v>
      </c>
      <c r="O21" s="1">
        <v>9</v>
      </c>
    </row>
    <row r="22" spans="1:15" x14ac:dyDescent="0.2">
      <c r="A22" s="39" t="s">
        <v>19</v>
      </c>
      <c r="B22" s="12"/>
      <c r="C22" s="18"/>
      <c r="D22" s="12"/>
      <c r="E22" s="13"/>
      <c r="F22" s="13"/>
      <c r="G22" s="13">
        <f>SUM(G14:G21)</f>
        <v>2.2000000000000002</v>
      </c>
      <c r="H22" s="14">
        <f>SUM(H14:H21)</f>
        <v>16583.18137651822</v>
      </c>
      <c r="I22" s="15">
        <f>SUM(I14:I21)</f>
        <v>73</v>
      </c>
      <c r="J22" s="14">
        <f ca="1">SUM(J14:J21)</f>
        <v>0</v>
      </c>
      <c r="K22" s="15">
        <f ca="1">SUM(K14:K21)</f>
        <v>0</v>
      </c>
      <c r="L22" s="14">
        <f>L14</f>
        <v>8000</v>
      </c>
      <c r="M22" s="40">
        <f ca="1">SUM(M14:M21)</f>
        <v>24583.18137651822</v>
      </c>
      <c r="O22" s="1">
        <v>10</v>
      </c>
    </row>
    <row r="23" spans="1:15" ht="15.75" thickBot="1" x14ac:dyDescent="0.25">
      <c r="A23" s="41" t="s">
        <v>20</v>
      </c>
      <c r="B23" s="42"/>
      <c r="C23" s="43"/>
      <c r="D23" s="44"/>
      <c r="E23" s="45"/>
      <c r="F23" s="45"/>
      <c r="G23" s="45"/>
      <c r="H23" s="46"/>
      <c r="I23" s="46"/>
      <c r="J23" s="46"/>
      <c r="K23" s="46"/>
      <c r="L23" s="46"/>
      <c r="M23" s="47">
        <f ca="1">M22/12</f>
        <v>2048.5984480431848</v>
      </c>
    </row>
    <row r="25" spans="1:15" x14ac:dyDescent="0.2">
      <c r="G25" s="16"/>
      <c r="O25" s="17"/>
    </row>
    <row r="26" spans="1:15" x14ac:dyDescent="0.2">
      <c r="O26" s="17"/>
    </row>
    <row r="27" spans="1:15" x14ac:dyDescent="0.2">
      <c r="M27" s="77"/>
    </row>
    <row r="28" spans="1:15" x14ac:dyDescent="0.2">
      <c r="J28" s="16"/>
    </row>
  </sheetData>
  <sheetProtection algorithmName="SHA-512" hashValue="qkosB+DH6tJHXPQhHjmKkOZB4FCJ4Np3oTJsF1lbMId2A7xRqFGjU/6DQclQZq4qKcoXGdkcPiMLYrUqLjB9CQ==" saltValue="jNo0VMHbusJ1bKfNWEB/VQ==" spinCount="100000" sheet="1" selectLockedCells="1"/>
  <mergeCells count="13">
    <mergeCell ref="A3:C3"/>
    <mergeCell ref="F9:H9"/>
    <mergeCell ref="F10:H10"/>
    <mergeCell ref="F11:H11"/>
    <mergeCell ref="A4:C4"/>
    <mergeCell ref="A5:C5"/>
    <mergeCell ref="A6:C6"/>
    <mergeCell ref="F2:H2"/>
    <mergeCell ref="F7:H7"/>
    <mergeCell ref="F8:H8"/>
    <mergeCell ref="F3:H3"/>
    <mergeCell ref="F4:H4"/>
    <mergeCell ref="F5:H5"/>
  </mergeCells>
  <dataValidations count="2">
    <dataValidation type="list" allowBlank="1" showInputMessage="1" showErrorMessage="1" sqref="B14:B15" xr:uid="{00000000-0002-0000-0000-000001000000}">
      <formula1>$O$8:$O$9</formula1>
    </dataValidation>
    <dataValidation type="list" allowBlank="1" showInputMessage="1" showErrorMessage="1" sqref="B16:B21" xr:uid="{00000000-0002-0000-0000-000002000000}">
      <formula1>$O$11:$O$22</formula1>
    </dataValidation>
  </dataValidations>
  <pageMargins left="0.7" right="0.7" top="0.75" bottom="0.75" header="0.3" footer="0.3"/>
  <pageSetup paperSize="8" scale="99" orientation="landscape" r:id="rId1"/>
  <ignoredErrors>
    <ignoredError sqref="L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47A957C4729D4FA4B70BADF3F4B2F3" ma:contentTypeVersion="8" ma:contentTypeDescription="Create a new document." ma:contentTypeScope="" ma:versionID="4ff11df65d0338a6d222ac800bd700b0">
  <xsd:schema xmlns:xsd="http://www.w3.org/2001/XMLSchema" xmlns:xs="http://www.w3.org/2001/XMLSchema" xmlns:p="http://schemas.microsoft.com/office/2006/metadata/properties" xmlns:ns3="302a39ed-49a7-45fe-b5cd-53b0bfd9eeae" targetNamespace="http://schemas.microsoft.com/office/2006/metadata/properties" ma:root="true" ma:fieldsID="ed8f742ff8c640ab678029c61c4f7b13" ns3:_="">
    <xsd:import namespace="302a39ed-49a7-45fe-b5cd-53b0bfd9ee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a39ed-49a7-45fe-b5cd-53b0bfd9ee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7CF52-4092-4A0D-8C3D-84B1813FE4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2a39ed-49a7-45fe-b5cd-53b0bfd9ee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0074C1-8BDC-43B0-B3F8-714D3CF9C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2a39ed-49a7-45fe-b5cd-53b0bfd9ee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73679E-5973-413D-8265-F44997646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 Klein</dc:creator>
  <cp:lastModifiedBy>Doron Klein</cp:lastModifiedBy>
  <cp:lastPrinted>2020-06-25T02:55:47Z</cp:lastPrinted>
  <dcterms:created xsi:type="dcterms:W3CDTF">2020-05-26T03:30:36Z</dcterms:created>
  <dcterms:modified xsi:type="dcterms:W3CDTF">2021-02-24T15:08:15Z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0x0101003947A957C4729D4FA4B70BADF3F4B2F3</vt:lpwstr>
  </property>
</Properties>
</file>